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walters\Document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Print_Area" localSheetId="0">Sheet1!$A$1:$K$21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B10" i="1"/>
  <c r="D9" i="1" l="1"/>
  <c r="D4" i="1"/>
  <c r="C4" i="1"/>
  <c r="C8" i="1"/>
  <c r="D8" i="1"/>
  <c r="B8" i="1"/>
  <c r="C10" i="1"/>
  <c r="D10" i="1"/>
  <c r="C3" i="1"/>
  <c r="C7" i="1" s="1"/>
  <c r="C5" i="1"/>
  <c r="C6" i="1"/>
  <c r="C9" i="1"/>
  <c r="E8" i="2" l="1"/>
  <c r="B8" i="2"/>
  <c r="E9" i="1" l="1"/>
  <c r="F9" i="1" s="1"/>
  <c r="G9" i="1" s="1"/>
  <c r="H9" i="1" s="1"/>
  <c r="I9" i="1" s="1"/>
  <c r="J9" i="1" s="1"/>
  <c r="K9" i="1" s="1"/>
  <c r="B9" i="1"/>
  <c r="E4" i="1"/>
  <c r="F4" i="1" s="1"/>
  <c r="G4" i="1" s="1"/>
  <c r="H4" i="1" s="1"/>
  <c r="I4" i="1" s="1"/>
  <c r="J4" i="1" s="1"/>
  <c r="K4" i="1" s="1"/>
  <c r="B4" i="1"/>
  <c r="D3" i="1"/>
  <c r="E3" i="1" s="1"/>
  <c r="F3" i="1" s="1"/>
  <c r="G3" i="1" s="1"/>
  <c r="H3" i="1" s="1"/>
  <c r="I3" i="1" s="1"/>
  <c r="J3" i="1" s="1"/>
  <c r="K3" i="1" s="1"/>
  <c r="E6" i="1" l="1"/>
  <c r="F6" i="1" s="1"/>
  <c r="G6" i="1" s="1"/>
  <c r="H6" i="1" s="1"/>
  <c r="I6" i="1" s="1"/>
  <c r="J6" i="1" s="1"/>
  <c r="K6" i="1" s="1"/>
  <c r="E5" i="1"/>
  <c r="E10" i="1" l="1"/>
  <c r="E8" i="1"/>
  <c r="F5" i="1"/>
  <c r="B7" i="1"/>
  <c r="B11" i="1" s="1"/>
  <c r="D7" i="1"/>
  <c r="F10" i="1" l="1"/>
  <c r="F8" i="1"/>
  <c r="G5" i="1"/>
  <c r="C11" i="1"/>
  <c r="D11" i="1"/>
  <c r="G8" i="1" l="1"/>
  <c r="G10" i="1"/>
  <c r="D12" i="1"/>
  <c r="H5" i="1"/>
  <c r="E7" i="1"/>
  <c r="H10" i="1" l="1"/>
  <c r="H8" i="1"/>
  <c r="I5" i="1"/>
  <c r="E11" i="1"/>
  <c r="E12" i="1" s="1"/>
  <c r="F7" i="1"/>
  <c r="I10" i="1" l="1"/>
  <c r="I8" i="1"/>
  <c r="J5" i="1"/>
  <c r="F11" i="1"/>
  <c r="G7" i="1"/>
  <c r="J8" i="1" l="1"/>
  <c r="J10" i="1"/>
  <c r="K5" i="1"/>
  <c r="G11" i="1"/>
  <c r="H7" i="1"/>
  <c r="K10" i="1" l="1"/>
  <c r="K8" i="1"/>
  <c r="H11" i="1"/>
  <c r="I7" i="1"/>
  <c r="I11" i="1" l="1"/>
  <c r="J7" i="1"/>
  <c r="J11" i="1" l="1"/>
  <c r="K7" i="1"/>
  <c r="K11" i="1" s="1"/>
</calcChain>
</file>

<file path=xl/sharedStrings.xml><?xml version="1.0" encoding="utf-8"?>
<sst xmlns="http://schemas.openxmlformats.org/spreadsheetml/2006/main" count="33" uniqueCount="31">
  <si>
    <t>Total</t>
  </si>
  <si>
    <t>Assumptions:</t>
  </si>
  <si>
    <t>Columbus City Councilmember and Staff Pro Forma</t>
  </si>
  <si>
    <r>
      <t>Council President</t>
    </r>
    <r>
      <rPr>
        <vertAlign val="superscript"/>
        <sz val="11"/>
        <color theme="1"/>
        <rFont val="Times New Roman"/>
        <family val="1"/>
      </rPr>
      <t>1</t>
    </r>
  </si>
  <si>
    <r>
      <t>Councilmembers</t>
    </r>
    <r>
      <rPr>
        <vertAlign val="superscript"/>
        <sz val="11"/>
        <color theme="1"/>
        <rFont val="Times New Roman"/>
        <family val="1"/>
      </rPr>
      <t>2</t>
    </r>
  </si>
  <si>
    <r>
      <t>Legislative Aides</t>
    </r>
    <r>
      <rPr>
        <vertAlign val="superscript"/>
        <sz val="11"/>
        <color theme="1"/>
        <rFont val="Times New Roman"/>
        <family val="1"/>
      </rPr>
      <t>3</t>
    </r>
  </si>
  <si>
    <r>
      <t>Legislative Assistants</t>
    </r>
    <r>
      <rPr>
        <vertAlign val="superscript"/>
        <sz val="11"/>
        <color theme="1"/>
        <rFont val="Times New Roman"/>
        <family val="1"/>
      </rPr>
      <t>4</t>
    </r>
  </si>
  <si>
    <r>
      <t>Pension City Share</t>
    </r>
    <r>
      <rPr>
        <vertAlign val="superscript"/>
        <sz val="11"/>
        <color theme="1"/>
        <rFont val="Times New Roman"/>
        <family val="1"/>
      </rPr>
      <t>5</t>
    </r>
  </si>
  <si>
    <r>
      <t>Workers Comp</t>
    </r>
    <r>
      <rPr>
        <vertAlign val="superscript"/>
        <sz val="11"/>
        <color theme="1"/>
        <rFont val="Times New Roman"/>
        <family val="1"/>
      </rPr>
      <t>6</t>
    </r>
  </si>
  <si>
    <r>
      <t>Insurance</t>
    </r>
    <r>
      <rPr>
        <vertAlign val="superscript"/>
        <sz val="11"/>
        <color theme="1"/>
        <rFont val="Times New Roman"/>
        <family val="1"/>
      </rPr>
      <t>7</t>
    </r>
  </si>
  <si>
    <r>
      <t>Medicare</t>
    </r>
    <r>
      <rPr>
        <vertAlign val="superscript"/>
        <sz val="11"/>
        <color theme="1"/>
        <rFont val="Times New Roman"/>
        <family val="1"/>
      </rPr>
      <t>8</t>
    </r>
  </si>
  <si>
    <r>
      <rPr>
        <vertAlign val="super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 xml:space="preserve"> Pension City Share assumes a 14% city obligation for staff salaries.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</si>
  <si>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Per Management Compensation Plan, Council Presidents's salary as of 1/1/22 is "$69,458 as adjusted plus 20 percent." Salary assumes a 2% COLA increase per annum thereafter.</t>
    </r>
  </si>
  <si>
    <t>ZD</t>
  </si>
  <si>
    <t>LF</t>
  </si>
  <si>
    <t>LC</t>
  </si>
  <si>
    <t>JC</t>
  </si>
  <si>
    <t>KE</t>
  </si>
  <si>
    <t>KM</t>
  </si>
  <si>
    <t>AL</t>
  </si>
  <si>
    <t>JD</t>
  </si>
  <si>
    <t>AM</t>
  </si>
  <si>
    <t>KJ</t>
  </si>
  <si>
    <t>SJ</t>
  </si>
  <si>
    <t>EB</t>
  </si>
  <si>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Workers compensation costs are estimated at 2% of staff salaries, as budgeted by Finance and Management in 2022.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</si>
  <si>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Per Management Compensation Plan, Councilmember salary as of 1/1/22 is "$57,738 as adjusted plus 20 percent." Salary assumes a 2% increase per annum thereafter. In 2024, calculation increases 2023 salaries by 3%, and then divides average cost of member salary and multiplies it by 8.</t>
    </r>
  </si>
  <si>
    <r>
      <rPr>
        <vertAlign val="superscript"/>
        <sz val="11"/>
        <color theme="1"/>
        <rFont val="Times New Roman"/>
        <family val="1"/>
      </rPr>
      <t>8</t>
    </r>
    <r>
      <rPr>
        <sz val="11"/>
        <color theme="1"/>
        <rFont val="Times New Roman"/>
        <family val="1"/>
      </rPr>
      <t xml:space="preserve"> Medicare costs are estimated at 1.45% of staff salaries, as budgeted by Finance and Management in 2022.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</si>
  <si>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2022 cost is actual current complement of Aide salaries, which increases 3% per annum thereafter. In 2024, the 2023 cost is divided by 7, then multiplied by 9.</t>
    </r>
  </si>
  <si>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2022 cost is actual current complement of Assistant salaries, which increases 3% per annum thereafter. In 2024, the 2023 cost is divided by 7, then multiplied by 9.</t>
    </r>
  </si>
  <si>
    <r>
      <rPr>
        <vertAlign val="super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 xml:space="preserve"> Insurance costs for 2022 are Finance-budgeted rates; costs increase 3% thereafter and assume that all staff members enroll in city insurance plan. In 2024, calculation increases the 2023 cost by 3%, divides by 21, then multiplies by 27.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</si>
</sst>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165" fontId="6" fillId="0" borderId="0" xfId="2" applyNumberFormat="1" applyFont="1"/>
    <xf numFmtId="42" fontId="4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42" fontId="3" fillId="0" borderId="2" xfId="1" applyNumberFormat="1" applyFont="1" applyFill="1" applyBorder="1"/>
    <xf numFmtId="0" fontId="8" fillId="0" borderId="1" xfId="0" applyFont="1" applyBorder="1"/>
    <xf numFmtId="164" fontId="4" fillId="0" borderId="3" xfId="1" applyNumberFormat="1" applyFont="1" applyBorder="1"/>
    <xf numFmtId="42" fontId="4" fillId="0" borderId="3" xfId="1" applyNumberFormat="1" applyFont="1" applyBorder="1"/>
    <xf numFmtId="164" fontId="4" fillId="0" borderId="4" xfId="1" applyNumberFormat="1" applyFont="1" applyBorder="1"/>
    <xf numFmtId="42" fontId="3" fillId="0" borderId="2" xfId="1" applyNumberFormat="1" applyFont="1" applyBorder="1"/>
    <xf numFmtId="0" fontId="3" fillId="0" borderId="6" xfId="0" applyFont="1" applyBorder="1"/>
    <xf numFmtId="42" fontId="4" fillId="0" borderId="7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42" fontId="3" fillId="0" borderId="6" xfId="1" applyNumberFormat="1" applyFont="1" applyBorder="1"/>
    <xf numFmtId="42" fontId="4" fillId="2" borderId="7" xfId="1" applyNumberFormat="1" applyFont="1" applyFill="1" applyBorder="1"/>
    <xf numFmtId="164" fontId="4" fillId="2" borderId="7" xfId="1" applyNumberFormat="1" applyFont="1" applyFill="1" applyBorder="1"/>
    <xf numFmtId="164" fontId="4" fillId="2" borderId="8" xfId="1" applyNumberFormat="1" applyFont="1" applyFill="1" applyBorder="1"/>
    <xf numFmtId="42" fontId="3" fillId="2" borderId="6" xfId="1" applyNumberFormat="1" applyFont="1" applyFill="1" applyBorder="1"/>
    <xf numFmtId="42" fontId="4" fillId="0" borderId="7" xfId="1" applyNumberFormat="1" applyFont="1" applyFill="1" applyBorder="1"/>
    <xf numFmtId="164" fontId="4" fillId="0" borderId="7" xfId="1" applyNumberFormat="1" applyFont="1" applyFill="1" applyBorder="1"/>
    <xf numFmtId="164" fontId="4" fillId="0" borderId="8" xfId="1" applyNumberFormat="1" applyFont="1" applyFill="1" applyBorder="1"/>
    <xf numFmtId="42" fontId="3" fillId="0" borderId="6" xfId="1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0" fillId="0" borderId="0" xfId="0" applyNumberForma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7" fillId="3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115" zoomScaleNormal="115" workbookViewId="0">
      <selection activeCell="D2" sqref="D2"/>
    </sheetView>
  </sheetViews>
  <sheetFormatPr defaultRowHeight="14.25" x14ac:dyDescent="0.45"/>
  <cols>
    <col min="1" max="1" width="23" customWidth="1"/>
    <col min="2" max="2" width="13.59765625" bestFit="1" customWidth="1"/>
    <col min="3" max="3" width="14" bestFit="1" customWidth="1"/>
    <col min="4" max="10" width="12.73046875" bestFit="1" customWidth="1"/>
    <col min="11" max="11" width="13.3984375" customWidth="1"/>
    <col min="13" max="13" width="12.265625" bestFit="1" customWidth="1"/>
  </cols>
  <sheetData>
    <row r="1" spans="1:13" ht="19.899999999999999" x14ac:dyDescent="0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s="1" customFormat="1" ht="15.75" x14ac:dyDescent="0.5">
      <c r="A2" s="14"/>
      <c r="B2" s="29">
        <v>2022</v>
      </c>
      <c r="C2" s="30">
        <v>2023</v>
      </c>
      <c r="D2" s="31">
        <v>2024</v>
      </c>
      <c r="E2" s="30">
        <v>2025</v>
      </c>
      <c r="F2" s="32">
        <v>2026</v>
      </c>
      <c r="G2" s="32">
        <v>2027</v>
      </c>
      <c r="H2" s="32">
        <v>2028</v>
      </c>
      <c r="I2" s="32">
        <v>2029</v>
      </c>
      <c r="J2" s="32">
        <v>2030</v>
      </c>
      <c r="K2" s="33">
        <v>2031</v>
      </c>
    </row>
    <row r="3" spans="1:13" ht="15.75" x14ac:dyDescent="0.45">
      <c r="A3" s="27" t="s">
        <v>3</v>
      </c>
      <c r="B3" s="11">
        <v>86986</v>
      </c>
      <c r="C3" s="15">
        <f t="shared" ref="C3:E3" si="0">B3*1.02</f>
        <v>88725.72</v>
      </c>
      <c r="D3" s="19">
        <f t="shared" si="0"/>
        <v>90500.234400000001</v>
      </c>
      <c r="E3" s="15">
        <f t="shared" si="0"/>
        <v>92310.239088000002</v>
      </c>
      <c r="F3" s="23">
        <f>E3*1.02</f>
        <v>94156.443869759998</v>
      </c>
      <c r="G3" s="23">
        <f t="shared" ref="G3:K3" si="1">F3*1.02</f>
        <v>96039.572747155195</v>
      </c>
      <c r="H3" s="23">
        <f t="shared" si="1"/>
        <v>97960.364202098295</v>
      </c>
      <c r="I3" s="23">
        <f t="shared" si="1"/>
        <v>99919.571486140267</v>
      </c>
      <c r="J3" s="23">
        <f t="shared" si="1"/>
        <v>101917.96291586307</v>
      </c>
      <c r="K3" s="5">
        <f t="shared" si="1"/>
        <v>103956.32217418033</v>
      </c>
    </row>
    <row r="4" spans="1:13" ht="15.75" x14ac:dyDescent="0.45">
      <c r="A4" s="27" t="s">
        <v>4</v>
      </c>
      <c r="B4" s="10">
        <f>72301*6</f>
        <v>433806</v>
      </c>
      <c r="C4" s="16">
        <f>B4*1.02</f>
        <v>442482.12</v>
      </c>
      <c r="D4" s="20">
        <f>((C4*1.02)/6)*8</f>
        <v>601775.68319999997</v>
      </c>
      <c r="E4" s="16">
        <f>D4*1.02</f>
        <v>613811.19686399994</v>
      </c>
      <c r="F4" s="24">
        <f>E4*1.02</f>
        <v>626087.42080127995</v>
      </c>
      <c r="G4" s="24">
        <f t="shared" ref="G4:K4" si="2">F4*1.02</f>
        <v>638609.16921730561</v>
      </c>
      <c r="H4" s="24">
        <f t="shared" si="2"/>
        <v>651381.35260165168</v>
      </c>
      <c r="I4" s="24">
        <f t="shared" si="2"/>
        <v>664408.97965368477</v>
      </c>
      <c r="J4" s="24">
        <f t="shared" si="2"/>
        <v>677697.15924675844</v>
      </c>
      <c r="K4" s="6">
        <f t="shared" si="2"/>
        <v>691251.10243169358</v>
      </c>
    </row>
    <row r="5" spans="1:13" ht="15.75" x14ac:dyDescent="0.45">
      <c r="A5" s="27" t="s">
        <v>5</v>
      </c>
      <c r="B5" s="10">
        <v>553821</v>
      </c>
      <c r="C5" s="16">
        <f>B5*1.03</f>
        <v>570435.63</v>
      </c>
      <c r="D5" s="20">
        <f>((C5*1.03)/7)*9</f>
        <v>755419.75572857156</v>
      </c>
      <c r="E5" s="16">
        <f t="shared" ref="C5:E6" si="3">D5*1.03</f>
        <v>778082.34840042877</v>
      </c>
      <c r="F5" s="24">
        <f>E5*1.03</f>
        <v>801424.81885244162</v>
      </c>
      <c r="G5" s="24">
        <f t="shared" ref="G5:K5" si="4">F5*1.03</f>
        <v>825467.56341801491</v>
      </c>
      <c r="H5" s="24">
        <f t="shared" si="4"/>
        <v>850231.59032055538</v>
      </c>
      <c r="I5" s="24">
        <f t="shared" si="4"/>
        <v>875738.53803017212</v>
      </c>
      <c r="J5" s="24">
        <f t="shared" si="4"/>
        <v>902010.69417107734</v>
      </c>
      <c r="K5" s="6">
        <f t="shared" si="4"/>
        <v>929071.01499620965</v>
      </c>
      <c r="M5" s="34"/>
    </row>
    <row r="6" spans="1:13" ht="15.75" x14ac:dyDescent="0.45">
      <c r="A6" s="27" t="s">
        <v>6</v>
      </c>
      <c r="B6" s="10">
        <v>379122</v>
      </c>
      <c r="C6" s="16">
        <f t="shared" si="3"/>
        <v>390495.66000000003</v>
      </c>
      <c r="D6" s="20">
        <f>((C6*1.03)/7)*9</f>
        <v>517127.82402857149</v>
      </c>
      <c r="E6" s="16">
        <f t="shared" si="3"/>
        <v>532641.65874942869</v>
      </c>
      <c r="F6" s="24">
        <f>E6*1.03</f>
        <v>548620.90851191152</v>
      </c>
      <c r="G6" s="24">
        <f>F6*1.03</f>
        <v>565079.53576726886</v>
      </c>
      <c r="H6" s="24">
        <f t="shared" ref="H6:K6" si="5">G6*1.03</f>
        <v>582031.92184028693</v>
      </c>
      <c r="I6" s="24">
        <f t="shared" si="5"/>
        <v>599492.87949549558</v>
      </c>
      <c r="J6" s="24">
        <f t="shared" si="5"/>
        <v>617477.66588036041</v>
      </c>
      <c r="K6" s="6">
        <f t="shared" si="5"/>
        <v>636001.99585677125</v>
      </c>
      <c r="M6" s="34"/>
    </row>
    <row r="7" spans="1:13" ht="15.75" x14ac:dyDescent="0.45">
      <c r="A7" s="27" t="s">
        <v>7</v>
      </c>
      <c r="B7" s="10">
        <f>SUM(B3:B6)*0.14</f>
        <v>203522.90000000002</v>
      </c>
      <c r="C7" s="16">
        <f t="shared" ref="C7" si="6">SUM(C3:C6)*0.14</f>
        <v>208899.47820000001</v>
      </c>
      <c r="D7" s="20">
        <f t="shared" ref="D7:K7" si="7">SUM(D3:D6)*0.14</f>
        <v>275075.28963000007</v>
      </c>
      <c r="E7" s="16">
        <f t="shared" si="7"/>
        <v>282358.36203426006</v>
      </c>
      <c r="F7" s="24">
        <f>SUM(F3:F6)*0.14</f>
        <v>289840.54288495507</v>
      </c>
      <c r="G7" s="24">
        <f t="shared" si="7"/>
        <v>297527.41776096425</v>
      </c>
      <c r="H7" s="24">
        <f t="shared" si="7"/>
        <v>305424.73205504293</v>
      </c>
      <c r="I7" s="24">
        <f t="shared" si="7"/>
        <v>313538.39561316901</v>
      </c>
      <c r="J7" s="24">
        <f t="shared" si="7"/>
        <v>321874.48750996834</v>
      </c>
      <c r="K7" s="6">
        <f t="shared" si="7"/>
        <v>330439.26096423971</v>
      </c>
      <c r="M7" s="34"/>
    </row>
    <row r="8" spans="1:13" ht="15.75" x14ac:dyDescent="0.45">
      <c r="A8" s="27" t="s">
        <v>8</v>
      </c>
      <c r="B8" s="10">
        <f>SUM(B3:B6)*0.02</f>
        <v>29074.7</v>
      </c>
      <c r="C8" s="16">
        <f t="shared" ref="C8:K8" si="8">SUM(C3:C6)*0.02</f>
        <v>29842.782599999999</v>
      </c>
      <c r="D8" s="20">
        <f t="shared" si="8"/>
        <v>39296.469947142861</v>
      </c>
      <c r="E8" s="16">
        <f t="shared" si="8"/>
        <v>40336.908862037148</v>
      </c>
      <c r="F8" s="16">
        <f t="shared" si="8"/>
        <v>41405.791840707869</v>
      </c>
      <c r="G8" s="16">
        <f t="shared" si="8"/>
        <v>42503.916822994892</v>
      </c>
      <c r="H8" s="16">
        <f t="shared" si="8"/>
        <v>43632.104579291845</v>
      </c>
      <c r="I8" s="16">
        <f t="shared" si="8"/>
        <v>44791.199373309857</v>
      </c>
      <c r="J8" s="16">
        <f t="shared" si="8"/>
        <v>45982.069644281182</v>
      </c>
      <c r="K8" s="10">
        <f t="shared" si="8"/>
        <v>47205.608709177097</v>
      </c>
    </row>
    <row r="9" spans="1:13" ht="15.75" x14ac:dyDescent="0.45">
      <c r="A9" s="27" t="s">
        <v>9</v>
      </c>
      <c r="B9" s="10">
        <f>(16008*21)</f>
        <v>336168</v>
      </c>
      <c r="C9" s="16">
        <f t="shared" ref="C9:K9" si="9">B9*1.03</f>
        <v>346253.04000000004</v>
      </c>
      <c r="D9" s="20">
        <f>((C9*1.03)/21)*27</f>
        <v>458537.9544000001</v>
      </c>
      <c r="E9" s="16">
        <f t="shared" si="9"/>
        <v>472294.09303200012</v>
      </c>
      <c r="F9" s="24">
        <f t="shared" si="9"/>
        <v>486462.91582296015</v>
      </c>
      <c r="G9" s="24">
        <f t="shared" si="9"/>
        <v>501056.80329764896</v>
      </c>
      <c r="H9" s="24">
        <f t="shared" si="9"/>
        <v>516088.50739657844</v>
      </c>
      <c r="I9" s="24">
        <f t="shared" si="9"/>
        <v>531571.16261847585</v>
      </c>
      <c r="J9" s="24">
        <f t="shared" si="9"/>
        <v>547518.29749703011</v>
      </c>
      <c r="K9" s="6">
        <f t="shared" si="9"/>
        <v>563943.84642194107</v>
      </c>
    </row>
    <row r="10" spans="1:13" ht="15.75" x14ac:dyDescent="0.45">
      <c r="A10" s="28" t="s">
        <v>10</v>
      </c>
      <c r="B10" s="12">
        <f>SUM(B3:B6)*0.0145</f>
        <v>21079.157500000001</v>
      </c>
      <c r="C10" s="17">
        <f t="shared" ref="C10" si="10">SUM(C3:C6)*0.0145</f>
        <v>21636.017384999999</v>
      </c>
      <c r="D10" s="21">
        <f t="shared" ref="D10:K10" si="11">SUM(D3:D6)*0.0145</f>
        <v>28489.940711678577</v>
      </c>
      <c r="E10" s="17">
        <f t="shared" si="11"/>
        <v>29244.258924976933</v>
      </c>
      <c r="F10" s="25">
        <f t="shared" si="11"/>
        <v>30019.199084513202</v>
      </c>
      <c r="G10" s="25">
        <f t="shared" si="11"/>
        <v>30815.339696671297</v>
      </c>
      <c r="H10" s="25">
        <f t="shared" si="11"/>
        <v>31633.275819986589</v>
      </c>
      <c r="I10" s="25">
        <f t="shared" si="11"/>
        <v>32473.619545649646</v>
      </c>
      <c r="J10" s="25">
        <f t="shared" si="11"/>
        <v>33337.000492103864</v>
      </c>
      <c r="K10" s="7">
        <f t="shared" si="11"/>
        <v>34224.066314153395</v>
      </c>
    </row>
    <row r="11" spans="1:13" s="1" customFormat="1" ht="15.75" x14ac:dyDescent="0.5">
      <c r="A11" s="14" t="s">
        <v>0</v>
      </c>
      <c r="B11" s="13">
        <f>SUM(B3:B10)</f>
        <v>2043579.7574999998</v>
      </c>
      <c r="C11" s="18">
        <f t="shared" ref="C11:K11" si="12">SUM(C3:C10)</f>
        <v>2098770.4481850001</v>
      </c>
      <c r="D11" s="22">
        <f t="shared" si="12"/>
        <v>2766223.1520459647</v>
      </c>
      <c r="E11" s="18">
        <f t="shared" si="12"/>
        <v>2841079.0659551313</v>
      </c>
      <c r="F11" s="26">
        <f t="shared" si="12"/>
        <v>2918018.0416685296</v>
      </c>
      <c r="G11" s="26">
        <f t="shared" si="12"/>
        <v>2997099.3187280246</v>
      </c>
      <c r="H11" s="26">
        <f t="shared" si="12"/>
        <v>3078383.8488154919</v>
      </c>
      <c r="I11" s="26">
        <f t="shared" si="12"/>
        <v>3161934.3458160972</v>
      </c>
      <c r="J11" s="26">
        <f t="shared" si="12"/>
        <v>3247815.3373574424</v>
      </c>
      <c r="K11" s="8">
        <f t="shared" si="12"/>
        <v>3336093.2178683663</v>
      </c>
    </row>
    <row r="12" spans="1:13" x14ac:dyDescent="0.45">
      <c r="A12" s="2"/>
      <c r="B12" s="2"/>
      <c r="C12" s="4"/>
      <c r="D12" s="4">
        <f t="shared" ref="D12:E12" si="13">(D11-C11)/C11</f>
        <v>0.31802082235252188</v>
      </c>
      <c r="E12" s="4">
        <f t="shared" si="13"/>
        <v>2.7060692429604374E-2</v>
      </c>
      <c r="F12" s="4"/>
      <c r="G12" s="4"/>
      <c r="H12" s="4"/>
      <c r="I12" s="4"/>
      <c r="J12" s="4"/>
      <c r="K12" s="4"/>
    </row>
    <row r="13" spans="1:13" x14ac:dyDescent="0.45">
      <c r="A13" s="9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 ht="15.75" x14ac:dyDescent="0.45">
      <c r="A14" s="39" t="s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3" x14ac:dyDescent="0.45">
      <c r="A15" s="35" t="s">
        <v>26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</row>
    <row r="16" spans="1:13" ht="15.75" x14ac:dyDescent="0.45">
      <c r="A16" s="39" t="s">
        <v>28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</row>
    <row r="17" spans="1:11" x14ac:dyDescent="0.45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15.75" x14ac:dyDescent="0.45">
      <c r="A18" s="39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1" ht="15.75" x14ac:dyDescent="0.45">
      <c r="A19" s="39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x14ac:dyDescent="0.45">
      <c r="A20" s="35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5.75" x14ac:dyDescent="0.45">
      <c r="A21" s="39" t="s">
        <v>27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</sheetData>
  <mergeCells count="9">
    <mergeCell ref="A20:K20"/>
    <mergeCell ref="A1:K1"/>
    <mergeCell ref="A21:K21"/>
    <mergeCell ref="A15:K15"/>
    <mergeCell ref="A14:K14"/>
    <mergeCell ref="A16:K16"/>
    <mergeCell ref="A17:K17"/>
    <mergeCell ref="A18:K18"/>
    <mergeCell ref="A19:K19"/>
  </mergeCells>
  <pageMargins left="0.7" right="0.7" top="0.75" bottom="0.75" header="0.3" footer="0.3"/>
  <pageSetup scale="80" orientation="landscape" r:id="rId1"/>
  <ignoredErrors>
    <ignoredError sqref="D4:D6 D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9" sqref="E9"/>
    </sheetView>
  </sheetViews>
  <sheetFormatPr defaultRowHeight="14.25" x14ac:dyDescent="0.45"/>
  <sheetData>
    <row r="1" spans="1:5" x14ac:dyDescent="0.45">
      <c r="A1" t="s">
        <v>13</v>
      </c>
      <c r="B1">
        <v>39</v>
      </c>
      <c r="D1" t="s">
        <v>14</v>
      </c>
      <c r="E1">
        <v>24.52</v>
      </c>
    </row>
    <row r="2" spans="1:5" x14ac:dyDescent="0.45">
      <c r="A2" t="s">
        <v>16</v>
      </c>
      <c r="B2">
        <v>40.700000000000003</v>
      </c>
      <c r="D2" t="s">
        <v>15</v>
      </c>
      <c r="E2">
        <v>33.119999999999997</v>
      </c>
    </row>
    <row r="3" spans="1:5" x14ac:dyDescent="0.45">
      <c r="A3" t="s">
        <v>17</v>
      </c>
      <c r="B3">
        <v>39.35</v>
      </c>
      <c r="D3" t="s">
        <v>19</v>
      </c>
      <c r="E3">
        <v>24.52</v>
      </c>
    </row>
    <row r="4" spans="1:5" x14ac:dyDescent="0.45">
      <c r="A4" t="s">
        <v>18</v>
      </c>
      <c r="B4">
        <v>39.35</v>
      </c>
      <c r="D4" t="s">
        <v>21</v>
      </c>
      <c r="E4">
        <v>23.58</v>
      </c>
    </row>
    <row r="5" spans="1:5" x14ac:dyDescent="0.45">
      <c r="A5" t="s">
        <v>20</v>
      </c>
      <c r="B5">
        <v>33.770000000000003</v>
      </c>
      <c r="D5" t="s">
        <v>19</v>
      </c>
      <c r="E5">
        <v>24.04</v>
      </c>
    </row>
    <row r="6" spans="1:5" x14ac:dyDescent="0.45">
      <c r="A6" t="s">
        <v>16</v>
      </c>
      <c r="B6">
        <v>36.06</v>
      </c>
      <c r="D6" t="s">
        <v>22</v>
      </c>
      <c r="E6">
        <v>26.45</v>
      </c>
    </row>
    <row r="7" spans="1:5" x14ac:dyDescent="0.45">
      <c r="A7" t="s">
        <v>23</v>
      </c>
      <c r="B7">
        <v>38.03</v>
      </c>
      <c r="D7" t="s">
        <v>24</v>
      </c>
      <c r="E7">
        <v>26.04</v>
      </c>
    </row>
    <row r="8" spans="1:5" x14ac:dyDescent="0.45">
      <c r="B8">
        <f>SUM(B1:B7)*2080</f>
        <v>553820.79999999993</v>
      </c>
      <c r="E8">
        <f>SUM(E1:E7)*2080</f>
        <v>379121.6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Columbus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Matt S.</dc:creator>
  <cp:lastModifiedBy>Walters, Niyah I.</cp:lastModifiedBy>
  <cp:lastPrinted>2022-02-14T15:20:10Z</cp:lastPrinted>
  <dcterms:created xsi:type="dcterms:W3CDTF">2018-07-25T18:19:25Z</dcterms:created>
  <dcterms:modified xsi:type="dcterms:W3CDTF">2022-02-15T16:15:00Z</dcterms:modified>
</cp:coreProperties>
</file>